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44114574567765c/Documentos/01. Grupo ED/02. TechFinance (SaaS)/Nova TF - Wealth Planners/PFW - Programa Formação de Wealth Planners/Módulo 01 - Wealth Planner ED/"/>
    </mc:Choice>
  </mc:AlternateContent>
  <xr:revisionPtr revIDLastSave="459" documentId="13_ncr:1_{732FDDC1-996E-41CD-B0B3-AD53B31BBC9D}" xr6:coauthVersionLast="47" xr6:coauthVersionMax="47" xr10:uidLastSave="{080791DF-B8FB-4420-86A1-A502397C9C5C}"/>
  <bookViews>
    <workbookView xWindow="-110" yWindow="-110" windowWidth="19420" windowHeight="10300" activeTab="2" xr2:uid="{A3548586-4362-4DA6-B5EE-0F218F92AC30}"/>
  </bookViews>
  <sheets>
    <sheet name="Agenda - Full" sheetId="2" r:id="rId1"/>
    <sheet name="Agenda - Part" sheetId="3" r:id="rId2"/>
    <sheet name="Curva Receita" sheetId="1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12" i="3" s="1"/>
  <c r="C7" i="3"/>
  <c r="C6" i="3"/>
  <c r="D11" i="2"/>
  <c r="D12" i="2" s="1"/>
  <c r="D13" i="3" l="1"/>
  <c r="F12" i="3"/>
  <c r="F12" i="2"/>
  <c r="D13" i="2"/>
  <c r="L19" i="1"/>
  <c r="K19" i="1"/>
  <c r="J19" i="1"/>
  <c r="I19" i="1"/>
  <c r="F19" i="1"/>
  <c r="E19" i="1"/>
  <c r="D19" i="1"/>
  <c r="C19" i="1"/>
  <c r="F13" i="3" l="1"/>
  <c r="E8" i="1"/>
  <c r="F8" i="1" s="1"/>
  <c r="F13" i="2"/>
  <c r="K8" i="1"/>
  <c r="L8" i="1" s="1"/>
  <c r="L18" i="1"/>
  <c r="K18" i="1"/>
  <c r="J18" i="1"/>
  <c r="I18" i="1"/>
  <c r="L13" i="1"/>
  <c r="L14" i="1" s="1"/>
  <c r="K13" i="1"/>
  <c r="K14" i="1" s="1"/>
  <c r="K15" i="1" s="1"/>
  <c r="J13" i="1"/>
  <c r="J14" i="1" s="1"/>
  <c r="J15" i="1" s="1"/>
  <c r="I13" i="1"/>
  <c r="I14" i="1" s="1"/>
  <c r="I15" i="1" s="1"/>
  <c r="I7" i="1"/>
  <c r="F18" i="1"/>
  <c r="E18" i="1"/>
  <c r="D18" i="1"/>
  <c r="C18" i="1"/>
  <c r="I25" i="1" l="1"/>
  <c r="C7" i="2" s="1"/>
  <c r="J25" i="1"/>
  <c r="K25" i="1"/>
  <c r="L15" i="1"/>
  <c r="L25" i="1" s="1"/>
  <c r="F13" i="1" l="1"/>
  <c r="F14" i="1" s="1"/>
  <c r="F15" i="1" s="1"/>
  <c r="F25" i="1" s="1"/>
  <c r="E13" i="1"/>
  <c r="E14" i="1" s="1"/>
  <c r="E15" i="1" s="1"/>
  <c r="E25" i="1" s="1"/>
  <c r="D13" i="1"/>
  <c r="D14" i="1" s="1"/>
  <c r="D15" i="1" s="1"/>
  <c r="D25" i="1" s="1"/>
  <c r="C13" i="1"/>
  <c r="C14" i="1" s="1"/>
  <c r="C15" i="1" s="1"/>
  <c r="C25" i="1" s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Arthur Lemos</author>
  </authors>
  <commentList>
    <comment ref="B13" authorId="0" shapeId="0" xr:uid="{84141CDA-2EB7-44F1-83CE-DDC62392538F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Assets Under Management. Patrimônio sob Gestão. </t>
        </r>
      </text>
    </comment>
    <comment ref="H13" authorId="0" shapeId="0" xr:uid="{59520B52-4680-4A42-9CB2-FE3AF103A369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Assets Under Management. Patrimônio sob Gestão. </t>
        </r>
      </text>
    </comment>
    <comment ref="B15" authorId="0" shapeId="0" xr:uid="{9C1F86A5-3F0B-4039-A7D8-7C04B652D8C9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Monthly recurring revenue, ou receita recorrente mensal. </t>
        </r>
      </text>
    </comment>
    <comment ref="H15" authorId="0" shapeId="0" xr:uid="{1F80C5A6-407B-4B5B-88EC-A60F65A53DBF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Monthly recurring revenue, ou receita recorrente mensal. </t>
        </r>
      </text>
    </comment>
    <comment ref="B17" authorId="0" shapeId="0" xr:uid="{7B6CBED4-AE7E-43E7-858A-0107F55E0316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PC: Projetos de Consultoria. </t>
        </r>
      </text>
    </comment>
    <comment ref="F17" authorId="0" shapeId="0" xr:uid="{E8DDD7D3-FD2B-439C-95A8-B5F21EC456BD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Considera bonificação do Projeto de Consultoria para parte dos clientes, em virtude do Patrimônio. </t>
        </r>
      </text>
    </comment>
    <comment ref="H17" authorId="0" shapeId="0" xr:uid="{EF00C14C-6224-4303-82A5-18B5BAD57B9F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PC: Projetos de Consultoria. </t>
        </r>
      </text>
    </comment>
    <comment ref="L17" authorId="0" shapeId="0" xr:uid="{F32083E4-734A-4236-BEF9-408CC6A4F866}">
      <text>
        <r>
          <rPr>
            <b/>
            <sz val="9"/>
            <color indexed="81"/>
            <rFont val="Tahoma"/>
            <family val="2"/>
          </rPr>
          <t>Arthur Lemos:</t>
        </r>
        <r>
          <rPr>
            <sz val="9"/>
            <color indexed="81"/>
            <rFont val="Tahoma"/>
            <family val="2"/>
          </rPr>
          <t xml:space="preserve">
Considera bonificação do Projeto de Consultoria para parte dos clientes, em virtude do Patrimônio. </t>
        </r>
      </text>
    </comment>
  </commentList>
</comments>
</file>

<file path=xl/sharedStrings.xml><?xml version="1.0" encoding="utf-8"?>
<sst xmlns="http://schemas.openxmlformats.org/spreadsheetml/2006/main" count="138" uniqueCount="57">
  <si>
    <t>AuM</t>
  </si>
  <si>
    <t>MRR</t>
  </si>
  <si>
    <t>Agenda Semanal</t>
  </si>
  <si>
    <t>Full-time</t>
  </si>
  <si>
    <t>SEG</t>
  </si>
  <si>
    <t>TER</t>
  </si>
  <si>
    <t>QUA</t>
  </si>
  <si>
    <t>QUI</t>
  </si>
  <si>
    <t>SEX</t>
  </si>
  <si>
    <t>SAB</t>
  </si>
  <si>
    <t>DOM</t>
  </si>
  <si>
    <t>RC - Ritual de Contato</t>
  </si>
  <si>
    <t>EXPRESS</t>
  </si>
  <si>
    <t>-</t>
  </si>
  <si>
    <t>CONFIRMAÇÕES</t>
  </si>
  <si>
    <t>12-4-1
[GESTÃO DE CLIENTES]</t>
  </si>
  <si>
    <t>Manhã</t>
  </si>
  <si>
    <t>Tarde</t>
  </si>
  <si>
    <t>Noite</t>
  </si>
  <si>
    <t>TURNO</t>
  </si>
  <si>
    <t>Receita Projetada</t>
  </si>
  <si>
    <t>Estratégia</t>
  </si>
  <si>
    <t>Estratégia Part-time:</t>
  </si>
  <si>
    <t>Número (máx) Clientes:</t>
  </si>
  <si>
    <t>Taxa de Gestão Média:</t>
  </si>
  <si>
    <t>Perfil da Carteira:</t>
  </si>
  <si>
    <t>Descrição</t>
  </si>
  <si>
    <t>Patrimônio Médio</t>
  </si>
  <si>
    <t>Receita Anual</t>
  </si>
  <si>
    <t>Iniciante</t>
  </si>
  <si>
    <t>Intermediário</t>
  </si>
  <si>
    <t>Avançado</t>
  </si>
  <si>
    <t>Profissional</t>
  </si>
  <si>
    <t>Seguros [R$/Ano]</t>
  </si>
  <si>
    <t>Proj. Consultoria [R$/Ano]</t>
  </si>
  <si>
    <t>Crédito [R$/Ano]</t>
  </si>
  <si>
    <t>Preço Médio - PCs</t>
  </si>
  <si>
    <t>Acompanhamento Orç.</t>
  </si>
  <si>
    <t xml:space="preserve">Conversão: P.C p/ G.A </t>
  </si>
  <si>
    <t>Receita Eq. Mensal:</t>
  </si>
  <si>
    <t>Gestão Ativa Orç [R$/Ano]</t>
  </si>
  <si>
    <t>Funil de Metas</t>
  </si>
  <si>
    <t>Lista</t>
  </si>
  <si>
    <t>Marcações</t>
  </si>
  <si>
    <t>Comparecimento</t>
  </si>
  <si>
    <t>PCs por Semana</t>
  </si>
  <si>
    <t>Qtde</t>
  </si>
  <si>
    <t>Mínimo [R$]:</t>
  </si>
  <si>
    <t>Alvo (Máx)</t>
  </si>
  <si>
    <t>Conversão s/ Lista</t>
  </si>
  <si>
    <t>Conversão s/ Etapa Anterior</t>
  </si>
  <si>
    <t>Part-Time</t>
  </si>
  <si>
    <t>RP - Ritual de 
Planejamento</t>
  </si>
  <si>
    <t>Período Inicial de Construção da Carteira - Ano 01</t>
  </si>
  <si>
    <t>PREPARAÇÃO &amp; 
ATENDIMENTO</t>
  </si>
  <si>
    <t xml:space="preserve">EXPRESS / PREPARAÇÃO &amp; ATENDIMENTO </t>
  </si>
  <si>
    <t>Estratégia Full-time: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</si>
</sst>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\ &quot;MM&quot;"/>
    <numFmt numFmtId="165" formatCode="0.0%"/>
    <numFmt numFmtId="166" formatCode="00\ &quot;Clientes&quot;"/>
    <numFmt numFmtId="167" formatCode="00\ &quot;Hrs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b/>
      <sz val="10"/>
      <color theme="5" tint="0.3999755851924192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theme="8" tint="0.79998168889431442"/>
      <name val="Calibri"/>
      <family val="2"/>
      <scheme val="minor"/>
    </font>
    <font>
      <sz val="11"/>
      <color theme="1"/>
      <name val="Webdings"/>
      <family val="1"/>
      <charset val="2"/>
    </font>
    <font>
      <i/>
      <sz val="10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BF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rgb="FF7030A0"/>
      </left>
      <right style="dashDot">
        <color rgb="FF7030A0"/>
      </right>
      <top style="dashDot">
        <color rgb="FF7030A0"/>
      </top>
      <bottom style="dashDot">
        <color rgb="FF7030A0"/>
      </bottom>
      <diagonal/>
    </border>
    <border>
      <left style="dashDot">
        <color rgb="FF7030A0"/>
      </left>
      <right/>
      <top style="dashDot">
        <color rgb="FF7030A0"/>
      </top>
      <bottom style="dashDot">
        <color rgb="FF7030A0"/>
      </bottom>
      <diagonal/>
    </border>
    <border>
      <left/>
      <right/>
      <top style="dashDot">
        <color rgb="FF7030A0"/>
      </top>
      <bottom style="dashDot">
        <color rgb="FF7030A0"/>
      </bottom>
      <diagonal/>
    </border>
    <border>
      <left/>
      <right style="dashDot">
        <color rgb="FF7030A0"/>
      </right>
      <top style="dashDot">
        <color rgb="FF7030A0"/>
      </top>
      <bottom style="dashDot">
        <color rgb="FF7030A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4" fillId="6" borderId="15" xfId="0" quotePrefix="1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6" borderId="17" xfId="0" quotePrefix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5" borderId="16" xfId="0" quotePrefix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quotePrefix="1" applyFont="1" applyFill="1" applyBorder="1" applyAlignment="1">
      <alignment horizontal="center" vertical="center" wrapText="1"/>
    </xf>
    <xf numFmtId="0" fontId="4" fillId="6" borderId="15" xfId="0" quotePrefix="1" applyFont="1" applyFill="1" applyBorder="1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vertical="center"/>
    </xf>
    <xf numFmtId="0" fontId="5" fillId="8" borderId="0" xfId="0" applyFont="1" applyFill="1" applyAlignment="1">
      <alignment horizontal="left" vertical="center" indent="1"/>
    </xf>
    <xf numFmtId="0" fontId="1" fillId="9" borderId="0" xfId="0" applyFont="1" applyFill="1"/>
    <xf numFmtId="0" fontId="0" fillId="9" borderId="0" xfId="0" applyFill="1" applyAlignment="1">
      <alignment horizontal="center"/>
    </xf>
    <xf numFmtId="0" fontId="2" fillId="9" borderId="0" xfId="0" applyFont="1" applyFill="1" applyAlignment="1">
      <alignment horizontal="center"/>
    </xf>
    <xf numFmtId="0" fontId="7" fillId="9" borderId="0" xfId="0" applyFont="1" applyFill="1"/>
    <xf numFmtId="9" fontId="4" fillId="0" borderId="0" xfId="0" applyNumberFormat="1" applyFont="1" applyAlignment="1">
      <alignment horizontal="center"/>
    </xf>
    <xf numFmtId="0" fontId="10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7" fontId="1" fillId="9" borderId="0" xfId="0" applyNumberFormat="1" applyFont="1" applyFill="1" applyAlignment="1">
      <alignment horizontal="center"/>
    </xf>
    <xf numFmtId="0" fontId="1" fillId="10" borderId="0" xfId="0" applyFont="1" applyFill="1"/>
    <xf numFmtId="167" fontId="1" fillId="10" borderId="0" xfId="0" applyNumberFormat="1" applyFont="1" applyFill="1" applyAlignment="1">
      <alignment horizontal="center"/>
    </xf>
    <xf numFmtId="0" fontId="7" fillId="10" borderId="0" xfId="0" applyFont="1" applyFill="1"/>
    <xf numFmtId="0" fontId="2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3" fontId="16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indent="1"/>
    </xf>
    <xf numFmtId="0" fontId="1" fillId="0" borderId="7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center"/>
    </xf>
    <xf numFmtId="0" fontId="0" fillId="0" borderId="2" xfId="0" applyBorder="1"/>
    <xf numFmtId="0" fontId="1" fillId="0" borderId="5" xfId="0" applyFont="1" applyBorder="1" applyAlignment="1">
      <alignment horizontal="left" indent="7"/>
    </xf>
    <xf numFmtId="166" fontId="1" fillId="2" borderId="0" xfId="0" applyNumberFormat="1" applyFont="1" applyFill="1" applyAlignment="1">
      <alignment horizontal="center"/>
    </xf>
    <xf numFmtId="0" fontId="1" fillId="2" borderId="5" xfId="0" applyFont="1" applyFill="1" applyBorder="1" applyAlignment="1">
      <alignment horizontal="left" indent="1"/>
    </xf>
    <xf numFmtId="0" fontId="1" fillId="2" borderId="0" xfId="0" applyFont="1" applyFill="1" applyAlignment="1">
      <alignment horizontal="center"/>
    </xf>
    <xf numFmtId="3" fontId="1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0" borderId="5" xfId="0" applyFont="1" applyFill="1" applyBorder="1" applyAlignment="1">
      <alignment horizontal="left" vertical="center" indent="2"/>
    </xf>
    <xf numFmtId="0" fontId="2" fillId="1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/>
    </xf>
    <xf numFmtId="9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5" fillId="11" borderId="0" xfId="0" applyFont="1" applyFill="1" applyAlignment="1">
      <alignment vertical="center"/>
    </xf>
    <xf numFmtId="3" fontId="5" fillId="11" borderId="0" xfId="0" applyNumberFormat="1" applyFont="1" applyFill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4" fillId="7" borderId="16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20" fillId="0" borderId="0" xfId="0" applyNumberFormat="1" applyFont="1" applyAlignment="1">
      <alignment horizontal="center"/>
    </xf>
    <xf numFmtId="0" fontId="21" fillId="0" borderId="5" xfId="0" applyFont="1" applyBorder="1" applyAlignment="1">
      <alignment horizontal="left" indent="7"/>
    </xf>
    <xf numFmtId="3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" fillId="13" borderId="18" xfId="0" applyFont="1" applyFill="1" applyBorder="1" applyAlignment="1">
      <alignment horizontal="center"/>
    </xf>
    <xf numFmtId="165" fontId="1" fillId="13" borderId="18" xfId="0" applyNumberFormat="1" applyFont="1" applyFill="1" applyBorder="1" applyAlignment="1">
      <alignment horizontal="center"/>
    </xf>
    <xf numFmtId="9" fontId="17" fillId="13" borderId="19" xfId="0" applyNumberFormat="1" applyFont="1" applyFill="1" applyBorder="1" applyAlignment="1">
      <alignment horizontal="center"/>
    </xf>
    <xf numFmtId="9" fontId="17" fillId="13" borderId="20" xfId="0" applyNumberFormat="1" applyFont="1" applyFill="1" applyBorder="1" applyAlignment="1">
      <alignment horizontal="center"/>
    </xf>
    <xf numFmtId="9" fontId="17" fillId="13" borderId="21" xfId="0" applyNumberFormat="1" applyFont="1" applyFill="1" applyBorder="1" applyAlignment="1">
      <alignment horizontal="center"/>
    </xf>
    <xf numFmtId="3" fontId="0" fillId="14" borderId="0" xfId="0" applyNumberFormat="1" applyFill="1" applyAlignment="1">
      <alignment horizontal="center"/>
    </xf>
    <xf numFmtId="0" fontId="4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FBFE"/>
      <color rgb="FFE0F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132546</xdr:rowOff>
    </xdr:from>
    <xdr:to>
      <xdr:col>2</xdr:col>
      <xdr:colOff>615950</xdr:colOff>
      <xdr:row>1</xdr:row>
      <xdr:rowOff>517212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0AD9F84-4C6D-BFE6-4DF5-5F434886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650" y="323046"/>
          <a:ext cx="1403350" cy="384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132546</xdr:rowOff>
    </xdr:from>
    <xdr:to>
      <xdr:col>2</xdr:col>
      <xdr:colOff>615950</xdr:colOff>
      <xdr:row>1</xdr:row>
      <xdr:rowOff>517212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F990AFF-72C0-424A-8715-EDEC10C84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72246"/>
          <a:ext cx="1403350" cy="38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184150</xdr:colOff>
      <xdr:row>1</xdr:row>
      <xdr:rowOff>38100</xdr:rowOff>
    </xdr:from>
    <xdr:to>
      <xdr:col>11</xdr:col>
      <xdr:colOff>857250</xdr:colOff>
      <xdr:row>2</xdr:row>
      <xdr:rowOff>194166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61AD81E-7DDD-4DEC-B228-B080CE1B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2900" y="222250"/>
          <a:ext cx="1403350" cy="38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D Oficial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FFC000"/>
      </a:accent6>
      <a:hlink>
        <a:srgbClr val="00A1DE"/>
      </a:hlink>
      <a:folHlink>
        <a:srgbClr val="72C7E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D0D3-9D76-4C3D-9C9A-AED3C0344F43}">
  <sheetPr>
    <tabColor theme="3"/>
  </sheetPr>
  <dimension ref="A1:J28"/>
  <sheetViews>
    <sheetView showGridLines="0" showRowColHeaders="0" zoomScale="131" zoomScaleNormal="85" workbookViewId="0">
      <pane ySplit="2" topLeftCell="A3" activePane="bottomLeft" state="frozen"/>
      <selection pane="bottomLeft"/>
    </sheetView>
  </sheetViews>
  <sheetFormatPr defaultColWidth="0" defaultRowHeight="14.5" zeroHeight="1" outlineLevelRow="1" x14ac:dyDescent="0.35"/>
  <cols>
    <col min="1" max="1" width="2" customWidth="1"/>
    <col min="2" max="2" width="13.08984375" customWidth="1"/>
    <col min="3" max="9" width="12.90625" style="2" customWidth="1"/>
    <col min="10" max="10" width="2.6328125" customWidth="1"/>
    <col min="11" max="16384" width="8.7265625" hidden="1"/>
  </cols>
  <sheetData>
    <row r="1" spans="2:9" ht="6.5" customHeight="1" thickBot="1" x14ac:dyDescent="0.4"/>
    <row r="2" spans="2:9" s="1" customFormat="1" ht="51.5" customHeight="1" thickBot="1" x14ac:dyDescent="0.4">
      <c r="B2" s="97" t="s">
        <v>2</v>
      </c>
      <c r="C2" s="98"/>
      <c r="D2" s="98"/>
      <c r="E2" s="98"/>
      <c r="F2" s="98"/>
      <c r="G2" s="98"/>
      <c r="H2" s="98"/>
      <c r="I2" s="99"/>
    </row>
    <row r="3" spans="2:9" ht="10" customHeight="1" outlineLevel="1" x14ac:dyDescent="0.35"/>
    <row r="4" spans="2:9" ht="10" customHeight="1" outlineLevel="1" x14ac:dyDescent="0.35">
      <c r="B4" s="66"/>
      <c r="C4" s="15"/>
      <c r="D4" s="15"/>
      <c r="E4" s="15"/>
      <c r="F4" s="15"/>
      <c r="G4" s="15"/>
      <c r="H4" s="15"/>
      <c r="I4" s="16"/>
    </row>
    <row r="5" spans="2:9" s="1" customFormat="1" ht="14" customHeight="1" outlineLevel="1" x14ac:dyDescent="0.35">
      <c r="B5" s="69" t="s">
        <v>21</v>
      </c>
      <c r="C5" s="70" t="s">
        <v>3</v>
      </c>
      <c r="D5" s="2"/>
      <c r="E5" s="63"/>
      <c r="F5" s="2"/>
      <c r="G5" s="2"/>
      <c r="H5" s="2"/>
      <c r="I5" s="65"/>
    </row>
    <row r="6" spans="2:9" s="1" customFormat="1" ht="14" customHeight="1" outlineLevel="1" x14ac:dyDescent="0.35">
      <c r="B6" s="69" t="s">
        <v>48</v>
      </c>
      <c r="C6" s="68">
        <v>75</v>
      </c>
      <c r="D6" s="2"/>
      <c r="E6" s="63"/>
      <c r="F6" s="2"/>
      <c r="G6" s="2"/>
      <c r="H6" s="2"/>
      <c r="I6" s="65"/>
    </row>
    <row r="7" spans="2:9" outlineLevel="1" x14ac:dyDescent="0.35">
      <c r="B7" s="69" t="s">
        <v>47</v>
      </c>
      <c r="C7" s="8">
        <f>'Curva Receita'!I25</f>
        <v>28447.5</v>
      </c>
      <c r="I7" s="65"/>
    </row>
    <row r="8" spans="2:9" outlineLevel="1" x14ac:dyDescent="0.35">
      <c r="B8" s="64"/>
      <c r="C8" s="62"/>
      <c r="I8" s="65"/>
    </row>
    <row r="9" spans="2:9" ht="26" outlineLevel="1" x14ac:dyDescent="0.35">
      <c r="B9" s="73" t="s">
        <v>41</v>
      </c>
      <c r="C9" s="71"/>
      <c r="D9" s="72" t="s">
        <v>46</v>
      </c>
      <c r="E9" s="74" t="s">
        <v>50</v>
      </c>
      <c r="F9" s="74" t="s">
        <v>49</v>
      </c>
      <c r="I9" s="65"/>
    </row>
    <row r="10" spans="2:9" outlineLevel="1" x14ac:dyDescent="0.35">
      <c r="B10" s="67" t="s">
        <v>42</v>
      </c>
      <c r="C10" s="62"/>
      <c r="D10" s="88">
        <v>50</v>
      </c>
      <c r="E10" s="75" t="s">
        <v>13</v>
      </c>
      <c r="F10" s="75" t="s">
        <v>13</v>
      </c>
      <c r="I10" s="65"/>
    </row>
    <row r="11" spans="2:9" outlineLevel="1" x14ac:dyDescent="0.35">
      <c r="B11" s="85" t="s">
        <v>43</v>
      </c>
      <c r="C11" s="86"/>
      <c r="D11" s="87">
        <f>D10*E11</f>
        <v>15</v>
      </c>
      <c r="E11" s="76">
        <v>0.3</v>
      </c>
      <c r="F11" s="75" t="s">
        <v>13</v>
      </c>
      <c r="I11" s="65"/>
    </row>
    <row r="12" spans="2:9" outlineLevel="1" x14ac:dyDescent="0.35">
      <c r="B12" s="85" t="s">
        <v>44</v>
      </c>
      <c r="C12" s="86"/>
      <c r="D12" s="87">
        <f>D11*E12</f>
        <v>6</v>
      </c>
      <c r="E12" s="76">
        <v>0.4</v>
      </c>
      <c r="F12" s="76">
        <f>D12/D10</f>
        <v>0.12</v>
      </c>
      <c r="I12" s="65"/>
    </row>
    <row r="13" spans="2:9" outlineLevel="1" x14ac:dyDescent="0.35">
      <c r="B13" s="85" t="s">
        <v>45</v>
      </c>
      <c r="C13" s="86"/>
      <c r="D13" s="87">
        <f>D12*E13</f>
        <v>2</v>
      </c>
      <c r="E13" s="76">
        <v>0.33333333333333331</v>
      </c>
      <c r="F13" s="76">
        <f>D13/D10</f>
        <v>0.04</v>
      </c>
      <c r="I13" s="65"/>
    </row>
    <row r="14" spans="2:9" ht="9" customHeight="1" outlineLevel="1" x14ac:dyDescent="0.35">
      <c r="B14" s="60"/>
      <c r="C14" s="61"/>
      <c r="D14" s="11"/>
      <c r="E14" s="11"/>
      <c r="F14" s="11"/>
      <c r="G14" s="11"/>
      <c r="H14" s="11"/>
      <c r="I14" s="17"/>
    </row>
    <row r="15" spans="2:9" ht="10" customHeight="1" outlineLevel="1" thickBot="1" x14ac:dyDescent="0.4"/>
    <row r="16" spans="2:9" s="9" customFormat="1" ht="20" customHeight="1" outlineLevel="1" x14ac:dyDescent="0.35">
      <c r="B16" s="12" t="s">
        <v>19</v>
      </c>
      <c r="C16" s="13" t="s">
        <v>4</v>
      </c>
      <c r="D16" s="13" t="s">
        <v>5</v>
      </c>
      <c r="E16" s="13" t="s">
        <v>6</v>
      </c>
      <c r="F16" s="13" t="s">
        <v>7</v>
      </c>
      <c r="G16" s="13" t="s">
        <v>8</v>
      </c>
      <c r="H16" s="13" t="s">
        <v>9</v>
      </c>
      <c r="I16" s="14" t="s">
        <v>10</v>
      </c>
    </row>
    <row r="17" spans="2:9" ht="40" customHeight="1" outlineLevel="1" x14ac:dyDescent="0.35">
      <c r="B17" s="18" t="s">
        <v>16</v>
      </c>
      <c r="C17" s="24" t="s">
        <v>15</v>
      </c>
      <c r="D17" s="29" t="s">
        <v>54</v>
      </c>
      <c r="E17" s="29" t="s">
        <v>55</v>
      </c>
      <c r="F17" s="31" t="s">
        <v>52</v>
      </c>
      <c r="G17" s="31" t="s">
        <v>11</v>
      </c>
      <c r="H17" s="31" t="s">
        <v>11</v>
      </c>
      <c r="I17" s="19" t="s">
        <v>13</v>
      </c>
    </row>
    <row r="18" spans="2:9" ht="40" customHeight="1" outlineLevel="1" x14ac:dyDescent="0.35">
      <c r="B18" s="20" t="s">
        <v>17</v>
      </c>
      <c r="C18" s="25" t="s">
        <v>12</v>
      </c>
      <c r="D18" s="94" t="s">
        <v>54</v>
      </c>
      <c r="E18" s="28" t="s">
        <v>15</v>
      </c>
      <c r="F18" s="94" t="s">
        <v>54</v>
      </c>
      <c r="G18" s="28" t="s">
        <v>15</v>
      </c>
      <c r="H18" s="25" t="s">
        <v>13</v>
      </c>
      <c r="I18" s="21" t="s">
        <v>13</v>
      </c>
    </row>
    <row r="19" spans="2:9" ht="40" customHeight="1" outlineLevel="1" x14ac:dyDescent="0.35">
      <c r="B19" s="22" t="s">
        <v>18</v>
      </c>
      <c r="C19" s="26" t="s">
        <v>12</v>
      </c>
      <c r="D19" s="27" t="s">
        <v>12</v>
      </c>
      <c r="E19" s="27" t="s">
        <v>13</v>
      </c>
      <c r="F19" s="30" t="s">
        <v>13</v>
      </c>
      <c r="G19" s="30" t="s">
        <v>13</v>
      </c>
      <c r="H19" s="30" t="s">
        <v>13</v>
      </c>
      <c r="I19" s="23" t="s">
        <v>14</v>
      </c>
    </row>
    <row r="20" spans="2:9" ht="4.5" customHeight="1" x14ac:dyDescent="0.35"/>
    <row r="21" spans="2:9" ht="4.5" customHeight="1" x14ac:dyDescent="0.35">
      <c r="B21" s="80"/>
      <c r="C21" s="96"/>
      <c r="D21" s="96"/>
      <c r="E21" s="96"/>
      <c r="F21" s="96"/>
      <c r="G21" s="96"/>
      <c r="H21" s="96"/>
      <c r="I21" s="96"/>
    </row>
    <row r="22" spans="2:9" ht="20" customHeight="1" x14ac:dyDescent="0.35">
      <c r="B22" s="95"/>
      <c r="C22" s="95"/>
      <c r="D22" s="95"/>
      <c r="E22" s="95"/>
    </row>
    <row r="25" spans="2:9" hidden="1" x14ac:dyDescent="0.35">
      <c r="G25" s="10"/>
    </row>
    <row r="26" spans="2:9" hidden="1" x14ac:dyDescent="0.35">
      <c r="G26" s="10"/>
    </row>
    <row r="27" spans="2:9" hidden="1" x14ac:dyDescent="0.35">
      <c r="G27" s="10"/>
    </row>
    <row r="28" spans="2:9" hidden="1" x14ac:dyDescent="0.35">
      <c r="G28" s="10"/>
    </row>
  </sheetData>
  <mergeCells count="1">
    <mergeCell ref="B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109E-9B41-4836-846B-32DFC72109C4}">
  <sheetPr>
    <tabColor theme="3"/>
  </sheetPr>
  <dimension ref="A1:J48"/>
  <sheetViews>
    <sheetView showGridLines="0" showRowColHeaders="0" zoomScale="144" zoomScaleNormal="85" workbookViewId="0">
      <pane ySplit="2" topLeftCell="A3" activePane="bottomLeft" state="frozen"/>
      <selection pane="bottomLeft" activeCell="E19" sqref="E19"/>
    </sheetView>
  </sheetViews>
  <sheetFormatPr defaultColWidth="0" defaultRowHeight="14.5" customHeight="1" zeroHeight="1" outlineLevelRow="1" x14ac:dyDescent="0.35"/>
  <cols>
    <col min="1" max="1" width="2" customWidth="1"/>
    <col min="2" max="2" width="13.08984375" customWidth="1"/>
    <col min="3" max="9" width="12.90625" style="2" customWidth="1"/>
    <col min="10" max="10" width="2.6328125" customWidth="1"/>
    <col min="11" max="16384" width="8.7265625" hidden="1"/>
  </cols>
  <sheetData>
    <row r="1" spans="2:9" ht="6.5" customHeight="1" thickBot="1" x14ac:dyDescent="0.4"/>
    <row r="2" spans="2:9" s="1" customFormat="1" ht="51.5" customHeight="1" thickBot="1" x14ac:dyDescent="0.4">
      <c r="B2" s="97" t="s">
        <v>2</v>
      </c>
      <c r="C2" s="98"/>
      <c r="D2" s="98"/>
      <c r="E2" s="98"/>
      <c r="F2" s="98"/>
      <c r="G2" s="98"/>
      <c r="H2" s="98"/>
      <c r="I2" s="99"/>
    </row>
    <row r="3" spans="2:9" ht="10" customHeight="1" x14ac:dyDescent="0.35"/>
    <row r="4" spans="2:9" ht="10" customHeight="1" outlineLevel="1" x14ac:dyDescent="0.35">
      <c r="B4" s="66"/>
      <c r="C4" s="15"/>
      <c r="D4" s="15"/>
      <c r="E4" s="15"/>
      <c r="F4" s="15"/>
      <c r="G4" s="15"/>
      <c r="H4" s="15"/>
      <c r="I4" s="16"/>
    </row>
    <row r="5" spans="2:9" s="1" customFormat="1" ht="14" customHeight="1" outlineLevel="1" x14ac:dyDescent="0.35">
      <c r="B5" s="69" t="s">
        <v>21</v>
      </c>
      <c r="C5" s="70" t="s">
        <v>51</v>
      </c>
      <c r="D5" s="2"/>
      <c r="E5" s="63"/>
      <c r="F5" s="2"/>
      <c r="G5" s="2"/>
      <c r="H5" s="2"/>
      <c r="I5" s="65"/>
    </row>
    <row r="6" spans="2:9" s="1" customFormat="1" ht="14" customHeight="1" outlineLevel="1" x14ac:dyDescent="0.35">
      <c r="B6" s="69" t="s">
        <v>48</v>
      </c>
      <c r="C6" s="68">
        <f>'Curva Receita'!C8</f>
        <v>30</v>
      </c>
      <c r="D6" s="2"/>
      <c r="E6" s="63"/>
      <c r="F6" s="2"/>
      <c r="G6" s="2"/>
      <c r="H6" s="2"/>
      <c r="I6" s="65"/>
    </row>
    <row r="7" spans="2:9" outlineLevel="1" x14ac:dyDescent="0.35">
      <c r="B7" s="69" t="s">
        <v>47</v>
      </c>
      <c r="C7" s="8">
        <f>'Curva Receita'!C25</f>
        <v>11579</v>
      </c>
      <c r="I7" s="65"/>
    </row>
    <row r="8" spans="2:9" outlineLevel="1" x14ac:dyDescent="0.35">
      <c r="B8" s="64"/>
      <c r="C8" s="62"/>
      <c r="I8" s="65"/>
    </row>
    <row r="9" spans="2:9" ht="26" outlineLevel="1" x14ac:dyDescent="0.35">
      <c r="B9" s="73" t="s">
        <v>41</v>
      </c>
      <c r="C9" s="71"/>
      <c r="D9" s="72" t="s">
        <v>46</v>
      </c>
      <c r="E9" s="74" t="s">
        <v>50</v>
      </c>
      <c r="F9" s="74" t="s">
        <v>49</v>
      </c>
      <c r="I9" s="65"/>
    </row>
    <row r="10" spans="2:9" outlineLevel="1" x14ac:dyDescent="0.35">
      <c r="B10" s="67" t="s">
        <v>42</v>
      </c>
      <c r="C10" s="62"/>
      <c r="D10" s="88">
        <v>25</v>
      </c>
      <c r="E10" s="75" t="s">
        <v>13</v>
      </c>
      <c r="F10" s="75" t="s">
        <v>13</v>
      </c>
      <c r="I10" s="65"/>
    </row>
    <row r="11" spans="2:9" outlineLevel="1" x14ac:dyDescent="0.35">
      <c r="B11" s="85" t="s">
        <v>43</v>
      </c>
      <c r="C11" s="86"/>
      <c r="D11" s="87">
        <f>D10*E11</f>
        <v>7.5</v>
      </c>
      <c r="E11" s="76">
        <v>0.3</v>
      </c>
      <c r="F11" s="75" t="s">
        <v>13</v>
      </c>
      <c r="I11" s="65"/>
    </row>
    <row r="12" spans="2:9" outlineLevel="1" x14ac:dyDescent="0.35">
      <c r="B12" s="85" t="s">
        <v>44</v>
      </c>
      <c r="C12" s="86"/>
      <c r="D12" s="87">
        <f>D11*E12</f>
        <v>3</v>
      </c>
      <c r="E12" s="76">
        <v>0.4</v>
      </c>
      <c r="F12" s="76">
        <f>D12/D10</f>
        <v>0.12</v>
      </c>
      <c r="I12" s="65"/>
    </row>
    <row r="13" spans="2:9" outlineLevel="1" x14ac:dyDescent="0.35">
      <c r="B13" s="85" t="s">
        <v>45</v>
      </c>
      <c r="C13" s="86"/>
      <c r="D13" s="87">
        <f>D12*E13</f>
        <v>1</v>
      </c>
      <c r="E13" s="76">
        <v>0.33333333333333331</v>
      </c>
      <c r="F13" s="76">
        <f>D13/D10</f>
        <v>0.04</v>
      </c>
      <c r="I13" s="65"/>
    </row>
    <row r="14" spans="2:9" ht="9" customHeight="1" outlineLevel="1" x14ac:dyDescent="0.35">
      <c r="B14" s="60"/>
      <c r="C14" s="61"/>
      <c r="D14" s="11"/>
      <c r="E14" s="11"/>
      <c r="F14" s="11"/>
      <c r="G14" s="11"/>
      <c r="H14" s="11"/>
      <c r="I14" s="17"/>
    </row>
    <row r="15" spans="2:9" ht="10" customHeight="1" outlineLevel="1" thickBot="1" x14ac:dyDescent="0.4"/>
    <row r="16" spans="2:9" ht="20" customHeight="1" outlineLevel="1" x14ac:dyDescent="0.35">
      <c r="B16" s="12" t="s">
        <v>19</v>
      </c>
      <c r="C16" s="13" t="s">
        <v>4</v>
      </c>
      <c r="D16" s="13" t="s">
        <v>5</v>
      </c>
      <c r="E16" s="13" t="s">
        <v>6</v>
      </c>
      <c r="F16" s="13" t="s">
        <v>7</v>
      </c>
      <c r="G16" s="13" t="s">
        <v>8</v>
      </c>
      <c r="H16" s="13" t="s">
        <v>9</v>
      </c>
      <c r="I16" s="14" t="s">
        <v>10</v>
      </c>
    </row>
    <row r="17" spans="2:9" ht="40" customHeight="1" outlineLevel="1" x14ac:dyDescent="0.35">
      <c r="B17" s="18" t="s">
        <v>16</v>
      </c>
      <c r="C17" s="24" t="s">
        <v>13</v>
      </c>
      <c r="D17" s="33" t="s">
        <v>13</v>
      </c>
      <c r="E17" s="24" t="s">
        <v>13</v>
      </c>
      <c r="F17" s="24" t="s">
        <v>13</v>
      </c>
      <c r="G17" s="32" t="s">
        <v>11</v>
      </c>
      <c r="H17" s="19" t="s">
        <v>13</v>
      </c>
      <c r="I17" s="19" t="s">
        <v>13</v>
      </c>
    </row>
    <row r="18" spans="2:9" ht="40" customHeight="1" outlineLevel="1" x14ac:dyDescent="0.35">
      <c r="B18" s="20" t="s">
        <v>17</v>
      </c>
      <c r="C18" s="25" t="s">
        <v>12</v>
      </c>
      <c r="D18" s="94" t="s">
        <v>54</v>
      </c>
      <c r="E18" s="28" t="s">
        <v>13</v>
      </c>
      <c r="F18" s="82" t="s">
        <v>52</v>
      </c>
      <c r="G18" s="25" t="s">
        <v>13</v>
      </c>
      <c r="H18" s="25" t="s">
        <v>13</v>
      </c>
      <c r="I18" s="21" t="s">
        <v>13</v>
      </c>
    </row>
    <row r="19" spans="2:9" ht="40" customHeight="1" outlineLevel="1" x14ac:dyDescent="0.35">
      <c r="B19" s="22" t="s">
        <v>18</v>
      </c>
      <c r="C19" s="30" t="s">
        <v>15</v>
      </c>
      <c r="D19" s="27" t="s">
        <v>12</v>
      </c>
      <c r="E19" s="30" t="s">
        <v>15</v>
      </c>
      <c r="F19" s="30" t="s">
        <v>54</v>
      </c>
      <c r="G19" s="26" t="s">
        <v>13</v>
      </c>
      <c r="H19" s="30" t="s">
        <v>13</v>
      </c>
      <c r="I19" s="23" t="s">
        <v>14</v>
      </c>
    </row>
    <row r="20" spans="2:9" ht="4.5" customHeight="1" x14ac:dyDescent="0.35"/>
    <row r="21" spans="2:9" ht="4.5" customHeight="1" x14ac:dyDescent="0.35">
      <c r="B21" s="80"/>
      <c r="C21" s="96"/>
      <c r="D21" s="96"/>
      <c r="E21" s="96"/>
      <c r="F21" s="96"/>
      <c r="G21" s="96"/>
      <c r="H21" s="96"/>
      <c r="I21" s="96"/>
    </row>
    <row r="22" spans="2:9" ht="14.5" customHeight="1" x14ac:dyDescent="0.35"/>
    <row r="23" spans="2:9" hidden="1" x14ac:dyDescent="0.35">
      <c r="G23" s="10"/>
    </row>
    <row r="24" spans="2:9" hidden="1" x14ac:dyDescent="0.35">
      <c r="G24" s="10"/>
    </row>
    <row r="25" spans="2:9" hidden="1" x14ac:dyDescent="0.35">
      <c r="G25" s="10"/>
    </row>
    <row r="26" spans="2:9" hidden="1" x14ac:dyDescent="0.35">
      <c r="G26" s="10"/>
    </row>
    <row r="27" spans="2:9" x14ac:dyDescent="0.35"/>
    <row r="28" spans="2:9" x14ac:dyDescent="0.35"/>
    <row r="29" spans="2:9" ht="14.5" customHeight="1" x14ac:dyDescent="0.35"/>
    <row r="30" spans="2:9" ht="14.5" customHeight="1" x14ac:dyDescent="0.35"/>
    <row r="31" spans="2:9" ht="14.5" customHeight="1" x14ac:dyDescent="0.35"/>
    <row r="32" spans="2:9" ht="14.5" customHeight="1" x14ac:dyDescent="0.35"/>
    <row r="33" ht="14.5" customHeight="1" x14ac:dyDescent="0.35"/>
    <row r="34" ht="14.5" customHeight="1" x14ac:dyDescent="0.35"/>
    <row r="35" ht="14.5" customHeight="1" x14ac:dyDescent="0.35"/>
    <row r="36" ht="14.5" customHeight="1" x14ac:dyDescent="0.35"/>
    <row r="37" ht="14.5" customHeight="1" x14ac:dyDescent="0.35"/>
    <row r="38" ht="14.5" customHeight="1" x14ac:dyDescent="0.35"/>
    <row r="40" ht="14.5" customHeight="1" x14ac:dyDescent="0.35"/>
    <row r="41" ht="14.5" customHeight="1" x14ac:dyDescent="0.35"/>
    <row r="42" ht="14.5" customHeight="1" x14ac:dyDescent="0.35"/>
    <row r="43" ht="14.5" customHeight="1" x14ac:dyDescent="0.35"/>
    <row r="44" ht="14.5" customHeight="1" x14ac:dyDescent="0.35"/>
    <row r="45" ht="14.5" customHeight="1" x14ac:dyDescent="0.35"/>
    <row r="46" ht="14.5" customHeight="1" x14ac:dyDescent="0.35"/>
    <row r="47" ht="14.5" customHeight="1" x14ac:dyDescent="0.35"/>
    <row r="48" ht="14.5" customHeight="1" x14ac:dyDescent="0.35"/>
  </sheetData>
  <mergeCells count="1">
    <mergeCell ref="B2: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C0FB-DADA-4A07-A671-4F9581577A72}">
  <sheetPr>
    <tabColor theme="3"/>
  </sheetPr>
  <dimension ref="A1:M28"/>
  <sheetViews>
    <sheetView showGridLines="0" showRowColHeaders="0" tabSelected="1" zoomScale="90" zoomScaleNormal="90" workbookViewId="0"/>
  </sheetViews>
  <sheetFormatPr defaultRowHeight="14.5" zeroHeight="1" x14ac:dyDescent="0.35"/>
  <cols>
    <col min="1" max="1" width="4.26953125" customWidth="1"/>
    <col min="2" max="2" width="24" customWidth="1"/>
    <col min="3" max="3" width="11.26953125" style="3" bestFit="1" customWidth="1"/>
    <col min="4" max="4" width="13.26953125" style="3" bestFit="1" customWidth="1"/>
    <col min="5" max="5" width="10.453125" style="3" bestFit="1" customWidth="1"/>
    <col min="6" max="6" width="12.7265625" style="3" bestFit="1" customWidth="1"/>
    <col min="7" max="7" width="3" customWidth="1"/>
    <col min="8" max="8" width="23.08984375" customWidth="1"/>
    <col min="9" max="9" width="11.26953125" style="3" bestFit="1" customWidth="1"/>
    <col min="10" max="10" width="13.26953125" style="3" bestFit="1" customWidth="1"/>
    <col min="11" max="11" width="10.453125" style="3" bestFit="1" customWidth="1"/>
    <col min="12" max="12" width="12.7265625" style="3" bestFit="1" customWidth="1"/>
    <col min="13" max="13" width="5.26953125" customWidth="1"/>
    <col min="14" max="14" width="8.7265625" customWidth="1"/>
  </cols>
  <sheetData>
    <row r="1" spans="1:13" x14ac:dyDescent="0.35"/>
    <row r="2" spans="1:13" ht="18" customHeight="1" x14ac:dyDescent="0.35">
      <c r="A2" s="9"/>
      <c r="B2" s="37" t="s">
        <v>20</v>
      </c>
      <c r="C2" s="35"/>
      <c r="D2" s="35"/>
      <c r="E2" s="35"/>
      <c r="F2" s="35"/>
      <c r="G2" s="36"/>
      <c r="H2" s="36"/>
      <c r="I2" s="35"/>
      <c r="J2" s="35"/>
      <c r="K2" s="35"/>
      <c r="L2" s="35"/>
      <c r="M2" s="9"/>
    </row>
    <row r="3" spans="1:13" ht="18" customHeight="1" x14ac:dyDescent="0.35">
      <c r="A3" s="9"/>
      <c r="B3" s="37" t="s">
        <v>53</v>
      </c>
      <c r="C3" s="35"/>
      <c r="D3" s="35"/>
      <c r="E3" s="35"/>
      <c r="F3" s="35"/>
      <c r="G3" s="36"/>
      <c r="H3" s="36"/>
      <c r="I3" s="35"/>
      <c r="J3" s="35"/>
      <c r="K3" s="35"/>
      <c r="L3" s="35"/>
      <c r="M3" s="9"/>
    </row>
    <row r="4" spans="1:13" ht="7" customHeight="1" x14ac:dyDescent="0.35"/>
    <row r="5" spans="1:13" ht="15.5" x14ac:dyDescent="0.35">
      <c r="B5" s="41" t="s">
        <v>25</v>
      </c>
      <c r="C5" s="40"/>
      <c r="D5" s="39"/>
      <c r="E5" s="39"/>
      <c r="F5" s="39"/>
      <c r="G5" s="34"/>
      <c r="H5" s="51" t="s">
        <v>25</v>
      </c>
      <c r="I5" s="52"/>
      <c r="J5" s="53"/>
      <c r="K5" s="53"/>
      <c r="L5" s="53"/>
    </row>
    <row r="6" spans="1:13" ht="4" customHeight="1" x14ac:dyDescent="0.35"/>
    <row r="7" spans="1:13" x14ac:dyDescent="0.35">
      <c r="B7" s="38" t="s">
        <v>22</v>
      </c>
      <c r="C7" s="48">
        <f>4*6</f>
        <v>24</v>
      </c>
      <c r="D7" s="2"/>
      <c r="H7" s="49" t="s">
        <v>56</v>
      </c>
      <c r="I7" s="50">
        <f>8*6</f>
        <v>48</v>
      </c>
      <c r="J7" s="2"/>
    </row>
    <row r="8" spans="1:13" x14ac:dyDescent="0.35">
      <c r="A8" s="54"/>
      <c r="B8" s="38" t="s">
        <v>23</v>
      </c>
      <c r="C8" s="88">
        <v>30</v>
      </c>
      <c r="D8" s="55">
        <v>3</v>
      </c>
      <c r="E8" s="84">
        <f>C8/('Agenda - Part'!D13*4*12)</f>
        <v>0.625</v>
      </c>
      <c r="F8" s="77" t="str">
        <f>IF(E8&lt;90%,"-","ATT!")</f>
        <v>-</v>
      </c>
      <c r="G8" s="54"/>
      <c r="H8" s="49" t="s">
        <v>23</v>
      </c>
      <c r="I8" s="88">
        <v>75</v>
      </c>
      <c r="J8" s="55">
        <v>3</v>
      </c>
      <c r="K8" s="84">
        <f>I8/('Agenda - Full'!D13*4*12)</f>
        <v>0.78125</v>
      </c>
      <c r="L8" s="77" t="str">
        <f>IF(K8&lt;90%,"-","ATT!")</f>
        <v>-</v>
      </c>
    </row>
    <row r="9" spans="1:13" x14ac:dyDescent="0.35">
      <c r="A9" s="54"/>
      <c r="B9" s="38" t="s">
        <v>24</v>
      </c>
      <c r="C9" s="89">
        <v>0.01</v>
      </c>
      <c r="D9" s="55">
        <v>3</v>
      </c>
      <c r="F9" s="83"/>
      <c r="G9" s="54"/>
      <c r="H9" s="49" t="s">
        <v>24</v>
      </c>
      <c r="I9" s="89">
        <v>0.01</v>
      </c>
      <c r="J9" s="55">
        <v>3</v>
      </c>
      <c r="L9" s="83"/>
    </row>
    <row r="10" spans="1:13" x14ac:dyDescent="0.35">
      <c r="B10" s="1"/>
      <c r="H10" s="1"/>
    </row>
    <row r="11" spans="1:13" x14ac:dyDescent="0.35">
      <c r="B11" s="43" t="s">
        <v>26</v>
      </c>
      <c r="C11" s="47" t="s">
        <v>29</v>
      </c>
      <c r="D11" s="44" t="s">
        <v>30</v>
      </c>
      <c r="E11" s="45" t="s">
        <v>31</v>
      </c>
      <c r="F11" s="46" t="s">
        <v>32</v>
      </c>
      <c r="H11" s="43" t="s">
        <v>26</v>
      </c>
      <c r="I11" s="47" t="s">
        <v>29</v>
      </c>
      <c r="J11" s="44" t="s">
        <v>30</v>
      </c>
      <c r="K11" s="45" t="s">
        <v>31</v>
      </c>
      <c r="L11" s="46" t="s">
        <v>32</v>
      </c>
    </row>
    <row r="12" spans="1:13" x14ac:dyDescent="0.35">
      <c r="B12" s="1" t="s">
        <v>27</v>
      </c>
      <c r="C12" s="5">
        <v>150000</v>
      </c>
      <c r="D12" s="5">
        <v>300000</v>
      </c>
      <c r="E12" s="5">
        <v>500000</v>
      </c>
      <c r="F12" s="5">
        <v>1000000</v>
      </c>
      <c r="H12" s="1" t="s">
        <v>27</v>
      </c>
      <c r="I12" s="5">
        <v>150000</v>
      </c>
      <c r="J12" s="5">
        <v>300000</v>
      </c>
      <c r="K12" s="5">
        <v>500000</v>
      </c>
      <c r="L12" s="5">
        <v>1000000</v>
      </c>
    </row>
    <row r="13" spans="1:13" x14ac:dyDescent="0.35">
      <c r="B13" s="1" t="s">
        <v>0</v>
      </c>
      <c r="C13" s="6">
        <f>(C12*$C$8)/1000000</f>
        <v>4.5</v>
      </c>
      <c r="D13" s="6">
        <f t="shared" ref="D13:F13" si="0">(D12*$C$8)/1000000</f>
        <v>9</v>
      </c>
      <c r="E13" s="6">
        <f t="shared" si="0"/>
        <v>15</v>
      </c>
      <c r="F13" s="6">
        <f t="shared" si="0"/>
        <v>30</v>
      </c>
      <c r="H13" s="1" t="s">
        <v>0</v>
      </c>
      <c r="I13" s="6">
        <f>(I12*$I$8)/1000000</f>
        <v>11.25</v>
      </c>
      <c r="J13" s="6">
        <f t="shared" ref="J13:L13" si="1">(J12*$I$8)/1000000</f>
        <v>22.5</v>
      </c>
      <c r="K13" s="6">
        <f t="shared" si="1"/>
        <v>37.5</v>
      </c>
      <c r="L13" s="6">
        <f t="shared" si="1"/>
        <v>75</v>
      </c>
    </row>
    <row r="14" spans="1:13" x14ac:dyDescent="0.35">
      <c r="A14" s="42">
        <v>0.6</v>
      </c>
      <c r="B14" s="1" t="s">
        <v>28</v>
      </c>
      <c r="C14" s="5">
        <f>$C$9*$A$14*(C13*1000000)</f>
        <v>27000</v>
      </c>
      <c r="D14" s="5">
        <f>$C$9*$A$14*(D13*1000000)</f>
        <v>54000</v>
      </c>
      <c r="E14" s="5">
        <f>$C$9*$A$14*(E13*1000000)</f>
        <v>90000</v>
      </c>
      <c r="F14" s="5">
        <f>$C$9*$A$14*(F13*1000000)</f>
        <v>180000</v>
      </c>
      <c r="H14" s="1" t="s">
        <v>28</v>
      </c>
      <c r="I14" s="5">
        <f>$I$9*$A$14*(I13*1000000)</f>
        <v>67500</v>
      </c>
      <c r="J14" s="5">
        <f t="shared" ref="J14:L14" si="2">$I$9*$A$14*(J13*1000000)</f>
        <v>135000</v>
      </c>
      <c r="K14" s="5">
        <f t="shared" si="2"/>
        <v>225000</v>
      </c>
      <c r="L14" s="5">
        <f t="shared" si="2"/>
        <v>450000</v>
      </c>
    </row>
    <row r="15" spans="1:13" x14ac:dyDescent="0.35">
      <c r="B15" s="7" t="s">
        <v>1</v>
      </c>
      <c r="C15" s="8">
        <f>C14/12</f>
        <v>2250</v>
      </c>
      <c r="D15" s="8">
        <f t="shared" ref="D15:F15" si="3">D14/12</f>
        <v>4500</v>
      </c>
      <c r="E15" s="8">
        <f t="shared" si="3"/>
        <v>7500</v>
      </c>
      <c r="F15" s="8">
        <f t="shared" si="3"/>
        <v>15000</v>
      </c>
      <c r="H15" s="7" t="s">
        <v>1</v>
      </c>
      <c r="I15" s="8">
        <f>I14/12</f>
        <v>5625</v>
      </c>
      <c r="J15" s="8">
        <f t="shared" ref="J15" si="4">J14/12</f>
        <v>11250</v>
      </c>
      <c r="K15" s="8">
        <f t="shared" ref="K15" si="5">K14/12</f>
        <v>18750</v>
      </c>
      <c r="L15" s="8">
        <f t="shared" ref="L15" si="6">L14/12</f>
        <v>37500</v>
      </c>
    </row>
    <row r="16" spans="1:13" x14ac:dyDescent="0.35"/>
    <row r="17" spans="1:13" x14ac:dyDescent="0.35">
      <c r="B17" s="1" t="s">
        <v>36</v>
      </c>
      <c r="C17" s="5">
        <v>2500</v>
      </c>
      <c r="D17" s="5">
        <v>3000</v>
      </c>
      <c r="E17" s="5">
        <v>4000</v>
      </c>
      <c r="F17" s="93">
        <v>2000</v>
      </c>
      <c r="H17" s="1" t="s">
        <v>36</v>
      </c>
      <c r="I17" s="5">
        <v>2500</v>
      </c>
      <c r="J17" s="5">
        <v>3000</v>
      </c>
      <c r="K17" s="5">
        <v>4000</v>
      </c>
      <c r="L17" s="93">
        <v>2000</v>
      </c>
    </row>
    <row r="18" spans="1:13" x14ac:dyDescent="0.35">
      <c r="B18" s="1" t="s">
        <v>34</v>
      </c>
      <c r="C18" s="5">
        <f>$C$8*C17</f>
        <v>75000</v>
      </c>
      <c r="D18" s="5">
        <f t="shared" ref="D18:F18" si="7">$C$8*D17</f>
        <v>90000</v>
      </c>
      <c r="E18" s="5">
        <f t="shared" si="7"/>
        <v>120000</v>
      </c>
      <c r="F18" s="5">
        <f t="shared" si="7"/>
        <v>60000</v>
      </c>
      <c r="H18" s="1" t="s">
        <v>34</v>
      </c>
      <c r="I18" s="5">
        <f>$I$8*I17</f>
        <v>187500</v>
      </c>
      <c r="J18" s="5">
        <f t="shared" ref="J18:L18" si="8">$I$8*J17</f>
        <v>225000</v>
      </c>
      <c r="K18" s="5">
        <f t="shared" si="8"/>
        <v>300000</v>
      </c>
      <c r="L18" s="5">
        <f t="shared" si="8"/>
        <v>150000</v>
      </c>
    </row>
    <row r="19" spans="1:13" x14ac:dyDescent="0.35">
      <c r="B19" s="1" t="s">
        <v>40</v>
      </c>
      <c r="C19" s="5">
        <f>$C$8*C20*(99*12)</f>
        <v>24948</v>
      </c>
      <c r="D19" s="5">
        <f>$C$8*D20*(99*12)</f>
        <v>21384</v>
      </c>
      <c r="E19" s="5">
        <f t="shared" ref="E19:F19" si="9">$C$8*E20*(99*12)</f>
        <v>17820</v>
      </c>
      <c r="F19" s="5">
        <f t="shared" si="9"/>
        <v>7128</v>
      </c>
      <c r="H19" s="1" t="s">
        <v>37</v>
      </c>
      <c r="I19" s="5">
        <f>$I$8*I20*(99*12)</f>
        <v>62370</v>
      </c>
      <c r="J19" s="5">
        <f t="shared" ref="J19:L19" si="10">$I$8*J20*(99*12)</f>
        <v>53460</v>
      </c>
      <c r="K19" s="5">
        <f t="shared" si="10"/>
        <v>44550</v>
      </c>
      <c r="L19" s="5">
        <f t="shared" si="10"/>
        <v>17820</v>
      </c>
    </row>
    <row r="20" spans="1:13" x14ac:dyDescent="0.35">
      <c r="A20" s="56"/>
      <c r="B20" s="59" t="s">
        <v>38</v>
      </c>
      <c r="C20" s="90">
        <v>0.7</v>
      </c>
      <c r="D20" s="91">
        <v>0.6</v>
      </c>
      <c r="E20" s="91">
        <v>0.5</v>
      </c>
      <c r="F20" s="92">
        <v>0.2</v>
      </c>
      <c r="G20" s="56"/>
      <c r="H20" s="56" t="s">
        <v>38</v>
      </c>
      <c r="I20" s="90">
        <v>0.7</v>
      </c>
      <c r="J20" s="91">
        <v>0.6</v>
      </c>
      <c r="K20" s="91">
        <v>0.5</v>
      </c>
      <c r="L20" s="92">
        <v>0.2</v>
      </c>
      <c r="M20" s="56"/>
    </row>
    <row r="21" spans="1:13" ht="4.5" customHeight="1" x14ac:dyDescent="0.35">
      <c r="A21" s="56"/>
      <c r="B21" s="56"/>
      <c r="C21" s="58"/>
      <c r="D21" s="57"/>
      <c r="E21" s="57"/>
      <c r="F21" s="57"/>
      <c r="G21" s="56"/>
      <c r="H21" s="56"/>
      <c r="I21" s="57"/>
      <c r="J21" s="57"/>
      <c r="K21" s="57"/>
      <c r="L21" s="57"/>
      <c r="M21" s="56"/>
    </row>
    <row r="22" spans="1:13" x14ac:dyDescent="0.35">
      <c r="B22" s="1" t="s">
        <v>33</v>
      </c>
      <c r="C22" s="4">
        <v>6000</v>
      </c>
      <c r="D22" s="4">
        <v>12000</v>
      </c>
      <c r="E22" s="4">
        <v>15000</v>
      </c>
      <c r="F22" s="4">
        <v>20000</v>
      </c>
      <c r="H22" s="1" t="s">
        <v>33</v>
      </c>
      <c r="I22" s="4">
        <v>12000</v>
      </c>
      <c r="J22" s="4">
        <v>24000</v>
      </c>
      <c r="K22" s="4">
        <v>30000</v>
      </c>
      <c r="L22" s="4">
        <v>40000</v>
      </c>
    </row>
    <row r="23" spans="1:13" x14ac:dyDescent="0.35">
      <c r="B23" s="1" t="s">
        <v>35</v>
      </c>
      <c r="C23" s="4">
        <v>6000</v>
      </c>
      <c r="D23" s="4">
        <v>12000</v>
      </c>
      <c r="E23" s="4">
        <v>15000</v>
      </c>
      <c r="F23" s="4">
        <v>20000</v>
      </c>
      <c r="H23" s="1" t="s">
        <v>35</v>
      </c>
      <c r="I23" s="4">
        <v>12000</v>
      </c>
      <c r="J23" s="4">
        <v>24000</v>
      </c>
      <c r="K23" s="4">
        <v>30000</v>
      </c>
      <c r="L23" s="4">
        <v>40000</v>
      </c>
    </row>
    <row r="24" spans="1:13" x14ac:dyDescent="0.35"/>
    <row r="25" spans="1:13" ht="23.5" customHeight="1" x14ac:dyDescent="0.35">
      <c r="A25" s="9"/>
      <c r="B25" s="78" t="s">
        <v>39</v>
      </c>
      <c r="C25" s="79">
        <f>(SUM(C18:C19,C22:C23)/12)+C15</f>
        <v>11579</v>
      </c>
      <c r="D25" s="79">
        <f t="shared" ref="D25:F25" si="11">(SUM(D18:D19,D22:D23)/12)+D15</f>
        <v>15782</v>
      </c>
      <c r="E25" s="79">
        <f t="shared" si="11"/>
        <v>21485</v>
      </c>
      <c r="F25" s="79">
        <f t="shared" si="11"/>
        <v>23927.333333333336</v>
      </c>
      <c r="G25" s="9"/>
      <c r="H25" s="78" t="s">
        <v>39</v>
      </c>
      <c r="I25" s="79">
        <f t="shared" ref="I25:L25" si="12">(SUM(I18:I19,I22:I23)/12)+I15</f>
        <v>28447.5</v>
      </c>
      <c r="J25" s="79">
        <f t="shared" si="12"/>
        <v>38455</v>
      </c>
      <c r="K25" s="79">
        <f t="shared" si="12"/>
        <v>52462.5</v>
      </c>
      <c r="L25" s="79">
        <f t="shared" si="12"/>
        <v>58151.666666666672</v>
      </c>
      <c r="M25" s="9"/>
    </row>
    <row r="26" spans="1:13" ht="4.5" customHeight="1" x14ac:dyDescent="0.35"/>
    <row r="27" spans="1:13" ht="4.5" customHeight="1" x14ac:dyDescent="0.35">
      <c r="B27" s="80"/>
      <c r="C27" s="81"/>
      <c r="D27" s="81"/>
      <c r="E27" s="81"/>
      <c r="F27" s="81"/>
      <c r="G27" s="80"/>
      <c r="H27" s="80"/>
      <c r="I27" s="81"/>
      <c r="J27" s="81"/>
      <c r="K27" s="81"/>
      <c r="L27" s="81"/>
    </row>
    <row r="28" spans="1:13" x14ac:dyDescent="0.35"/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Agenda - Full</vt:lpstr>
      <vt:lpstr>Agenda - Part</vt:lpstr>
      <vt:lpstr>Curva Receita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Dantas Lemos</dc:creator>
  <cp:lastModifiedBy>Arthur Dantas Lemos</cp:lastModifiedBy>
  <dcterms:created xsi:type="dcterms:W3CDTF">2023-10-27T16:14:27Z</dcterms:created>
  <dcterms:modified xsi:type="dcterms:W3CDTF">2023-10-31T23:10:26Z</dcterms:modified>
</cp:coreProperties>
</file>